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autoCompressPictures="0"/>
  <mc:AlternateContent xmlns:mc="http://schemas.openxmlformats.org/markup-compatibility/2006">
    <mc:Choice Requires="x15">
      <x15ac:absPath xmlns:x15ac="http://schemas.microsoft.com/office/spreadsheetml/2010/11/ac" url="https://santen.sharepoint.com/sites/hr-na-grp/Department Docs/File Share/HR/Benefits/401k/Calculator/"/>
    </mc:Choice>
  </mc:AlternateContent>
  <xr:revisionPtr revIDLastSave="490" documentId="8_{586AC90E-9C50-424C-B196-5DF1B75EECEF}" xr6:coauthVersionLast="47" xr6:coauthVersionMax="47" xr10:uidLastSave="{F1372DDA-151C-4650-8094-32F637B6B917}"/>
  <bookViews>
    <workbookView xWindow="-110" yWindow="-110" windowWidth="19420" windowHeight="11500" tabRatio="500" xr2:uid="{00000000-000D-0000-FFFF-FFFF00000000}"/>
  </bookViews>
  <sheets>
    <sheet name="Calculator" sheetId="4" r:id="rId1"/>
    <sheet name="Sheet1" sheetId="5" r:id="rId2"/>
  </sheets>
  <definedNames>
    <definedName name="_xlnm.Print_Area" localSheetId="0">Calculator!$A$1:$I$39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21" i="4" l="1"/>
  <c r="H35" i="4"/>
  <c r="H33" i="4" a="1"/>
  <c r="H33" i="4" s="1"/>
  <c r="H9" i="4"/>
  <c r="H34" i="4" l="1"/>
  <c r="B25" i="4"/>
  <c r="H8" i="4"/>
  <c r="H11" i="4"/>
  <c r="H24" i="4"/>
  <c r="D37" i="4"/>
  <c r="B37" i="4"/>
  <c r="H12" i="4" l="1"/>
  <c r="H13" i="4"/>
  <c r="B39" i="4"/>
  <c r="F37" i="4"/>
  <c r="F39" i="4" s="1"/>
  <c r="D3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<sst xmlns="http://schemas.openxmlformats.org/spreadsheetml/2006/main" count="40" uniqueCount="37">
  <si>
    <t>Pre-Tax &amp; Roth Combined:</t>
  </si>
  <si>
    <t>POST-TAX</t>
  </si>
  <si>
    <t>PRE-TAX</t>
  </si>
  <si>
    <t>ROTH</t>
  </si>
  <si>
    <t xml:space="preserve">Are you or will you be age 50+ in the plan year? </t>
  </si>
  <si>
    <r>
      <t xml:space="preserve">Projected annual </t>
    </r>
    <r>
      <rPr>
        <u/>
        <sz val="11"/>
        <color theme="1"/>
        <rFont val="Franklin Gothic Book"/>
        <family val="2"/>
      </rPr>
      <t>gross</t>
    </r>
    <r>
      <rPr>
        <sz val="11"/>
        <color theme="1"/>
        <rFont val="Franklin Gothic Book"/>
        <family val="2"/>
      </rPr>
      <t xml:space="preserve"> compensation:</t>
    </r>
  </si>
  <si>
    <r>
      <t xml:space="preserve">YTD </t>
    </r>
    <r>
      <rPr>
        <u/>
        <sz val="11"/>
        <color theme="1"/>
        <rFont val="Franklin Gothic Book"/>
        <family val="2"/>
      </rPr>
      <t>gross</t>
    </r>
    <r>
      <rPr>
        <sz val="11"/>
        <color theme="1"/>
        <rFont val="Franklin Gothic Book"/>
        <family val="2"/>
      </rPr>
      <t xml:space="preserve"> compensation already paid: </t>
    </r>
  </si>
  <si>
    <r>
      <t xml:space="preserve">Remaining </t>
    </r>
    <r>
      <rPr>
        <u/>
        <sz val="11"/>
        <color theme="1"/>
        <rFont val="Franklin Gothic Book"/>
        <family val="2"/>
      </rPr>
      <t>gross</t>
    </r>
    <r>
      <rPr>
        <sz val="11"/>
        <color theme="1"/>
        <rFont val="Franklin Gothic Book"/>
        <family val="2"/>
      </rPr>
      <t xml:space="preserve"> compensation estimated to be paid: </t>
    </r>
  </si>
  <si>
    <r>
      <t xml:space="preserve">Projected annual </t>
    </r>
    <r>
      <rPr>
        <u/>
        <sz val="11"/>
        <color theme="1"/>
        <rFont val="Franklin Gothic Book"/>
        <family val="2"/>
      </rPr>
      <t>net</t>
    </r>
    <r>
      <rPr>
        <sz val="11"/>
        <color theme="1"/>
        <rFont val="Franklin Gothic Book"/>
        <family val="2"/>
      </rPr>
      <t xml:space="preserve"> compensation:</t>
    </r>
  </si>
  <si>
    <r>
      <t xml:space="preserve">YTD </t>
    </r>
    <r>
      <rPr>
        <u/>
        <sz val="11"/>
        <color theme="1"/>
        <rFont val="Franklin Gothic Book"/>
        <family val="2"/>
      </rPr>
      <t>net</t>
    </r>
    <r>
      <rPr>
        <sz val="11"/>
        <color theme="1"/>
        <rFont val="Franklin Gothic Book"/>
        <family val="2"/>
      </rPr>
      <t xml:space="preserve"> compensation already paid: </t>
    </r>
  </si>
  <si>
    <r>
      <t xml:space="preserve">Remaining </t>
    </r>
    <r>
      <rPr>
        <u/>
        <sz val="11"/>
        <color theme="1"/>
        <rFont val="Franklin Gothic Book"/>
        <family val="2"/>
      </rPr>
      <t>net</t>
    </r>
    <r>
      <rPr>
        <sz val="11"/>
        <color theme="1"/>
        <rFont val="Franklin Gothic Book"/>
        <family val="2"/>
      </rPr>
      <t xml:space="preserve"> compensation estimated to be paid: </t>
    </r>
  </si>
  <si>
    <t>Projected annual Company match:</t>
  </si>
  <si>
    <t xml:space="preserve">Your Personal Information: </t>
  </si>
  <si>
    <t xml:space="preserve">Desired Annual Contribution </t>
  </si>
  <si>
    <t>Percent of Compensation Needed for Deferral</t>
  </si>
  <si>
    <t>YTD Contribution</t>
  </si>
  <si>
    <t>Remaining Contribution to Make</t>
  </si>
  <si>
    <r>
      <t>NOTES</t>
    </r>
    <r>
      <rPr>
        <sz val="11"/>
        <color theme="1"/>
        <rFont val="Franklin Gothic Book"/>
        <family val="2"/>
      </rPr>
      <t xml:space="preserve"> </t>
    </r>
    <r>
      <rPr>
        <i/>
        <sz val="11"/>
        <color theme="1"/>
        <rFont val="Franklin Gothic Book"/>
        <family val="2"/>
      </rPr>
      <t>(Any warnings will display)</t>
    </r>
  </si>
  <si>
    <t xml:space="preserve">Employee Compensation Limit: </t>
  </si>
  <si>
    <t>If Under Age 50 in Plan Year --</t>
  </si>
  <si>
    <t xml:space="preserve">Pre-Tax &amp; Roth Combined: </t>
  </si>
  <si>
    <t xml:space="preserve">To use this calculator, enter the information in the cells highlighted in yellow. </t>
  </si>
  <si>
    <t xml:space="preserve">Annual Additions (Pre-Tax, Roth, Post-Tax, and Company match): </t>
  </si>
  <si>
    <t xml:space="preserve">All compensation figures should exclude any relocation, housing/car/phone allowances, spot bonuses, holiday/seasonal bonuses, service awards, imputed income, and severance pay. Any annual bonus or commission should be included. </t>
  </si>
  <si>
    <r>
      <t xml:space="preserve">Gross compensation is the amount of money earned </t>
    </r>
    <r>
      <rPr>
        <i/>
        <u/>
        <sz val="11"/>
        <color theme="1"/>
        <rFont val="Franklin Gothic Book"/>
        <family val="2"/>
      </rPr>
      <t>before</t>
    </r>
    <r>
      <rPr>
        <i/>
        <sz val="11"/>
        <color theme="1"/>
        <rFont val="Franklin Gothic Book"/>
        <family val="2"/>
      </rPr>
      <t xml:space="preserve"> taxes. Net compensation is the amount of money earned </t>
    </r>
    <r>
      <rPr>
        <i/>
        <u/>
        <sz val="11"/>
        <color theme="1"/>
        <rFont val="Franklin Gothic Book"/>
        <family val="2"/>
      </rPr>
      <t>after</t>
    </r>
    <r>
      <rPr>
        <i/>
        <sz val="11"/>
        <color theme="1"/>
        <rFont val="Franklin Gothic Book"/>
        <family val="2"/>
      </rPr>
      <t xml:space="preserve"> taxes. </t>
    </r>
  </si>
  <si>
    <t xml:space="preserve">Disclaimer: This calculator is being provided for informational purposes only and is not intended to nor does it constitute advice. It is your responsibility to determine the appropriate level of contribution and to verify any changes submitted are correctly deducted from your paycheck. Contribution changes are effective the next available payroll. </t>
  </si>
  <si>
    <t>No</t>
  </si>
  <si>
    <t>Yes, I am/will be age 50+</t>
  </si>
  <si>
    <t>Yes, I am/will be age 60 to 63</t>
  </si>
  <si>
    <t>401k Contribution Calculator for 2026</t>
  </si>
  <si>
    <t xml:space="preserve">Company Match**: </t>
  </si>
  <si>
    <r>
      <t xml:space="preserve">If </t>
    </r>
    <r>
      <rPr>
        <b/>
        <sz val="11"/>
        <color theme="1"/>
        <rFont val="Franklin Gothic Book"/>
        <family val="2"/>
      </rPr>
      <t>Age 50 or Over</t>
    </r>
    <r>
      <rPr>
        <sz val="11"/>
        <color theme="1"/>
        <rFont val="Franklin Gothic Book"/>
        <family val="2"/>
      </rPr>
      <t xml:space="preserve"> in Plan Year -- Catchup Amount*:</t>
    </r>
  </si>
  <si>
    <r>
      <t xml:space="preserve">If </t>
    </r>
    <r>
      <rPr>
        <b/>
        <sz val="11"/>
        <color theme="1"/>
        <rFont val="Franklin Gothic Book"/>
        <family val="2"/>
      </rPr>
      <t xml:space="preserve">Age 60 - 63 </t>
    </r>
    <r>
      <rPr>
        <sz val="11"/>
        <color theme="1"/>
        <rFont val="Franklin Gothic Book"/>
        <family val="2"/>
      </rPr>
      <t>in Plan Year -- Catchup Amount*:</t>
    </r>
  </si>
  <si>
    <t>**Company match is made on pre-tax and Roth regular deferrals excluding catch-up and voluntary after-tax contributions. Vesting schedule on company match is 25% per year, with 1,000 hours in a calendar year counted towards a year of service.</t>
  </si>
  <si>
    <t xml:space="preserve">*Catch-up contributions may be made only as Roth deferrals if your FICA comensation for the prior year from the Company exceeds $150,000. </t>
  </si>
  <si>
    <t>2025 FICA compensation from Santen (Refer to 2025 W-2 Box4)</t>
  </si>
  <si>
    <t>2026 IRS Limits &amp; Company Match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</si>
</sst>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_(&quot;$&quot;* #,##0_);_(&quot;$&quot;* \(#,##0\);_(&quot;$&quot;* &quot;-&quot;??_);_(@_)"/>
  </numFmts>
  <fonts count="15">
    <font>
      <sz val="12"/>
      <color theme="1"/>
      <name val="Calibri"/>
      <family val="2"/>
      <charset val="129"/>
      <scheme val="minor"/>
    </font>
    <font>
      <sz val="12"/>
      <color theme="1"/>
      <name val="Calibri"/>
      <family val="2"/>
      <scheme val="minor"/>
    </font>
    <font>
      <u/>
      <sz val="12"/>
      <color theme="10"/>
      <name val="Calibri"/>
      <family val="2"/>
      <scheme val="minor"/>
    </font>
    <font>
      <u/>
      <sz val="12"/>
      <color theme="11"/>
      <name val="Calibri"/>
      <family val="2"/>
      <scheme val="minor"/>
    </font>
    <font>
      <sz val="11"/>
      <color theme="1"/>
      <name val="Franklin Gothic Book"/>
      <family val="2"/>
    </font>
    <font>
      <b/>
      <sz val="11"/>
      <color theme="1"/>
      <name val="Franklin Gothic Book"/>
      <family val="2"/>
    </font>
    <font>
      <b/>
      <sz val="11"/>
      <color theme="0"/>
      <name val="Franklin Gothic Book"/>
      <family val="2"/>
    </font>
    <font>
      <b/>
      <sz val="18"/>
      <color rgb="FF008890"/>
      <name val="Franklin Gothic Book"/>
      <family val="2"/>
    </font>
    <font>
      <u/>
      <sz val="11"/>
      <color theme="1"/>
      <name val="Franklin Gothic Book"/>
      <family val="2"/>
    </font>
    <font>
      <sz val="11"/>
      <color rgb="FFFF0000"/>
      <name val="Franklin Gothic Book"/>
      <family val="2"/>
    </font>
    <font>
      <i/>
      <sz val="11"/>
      <name val="Franklin Gothic Book"/>
      <family val="2"/>
    </font>
    <font>
      <i/>
      <sz val="11"/>
      <color theme="1"/>
      <name val="Franklin Gothic Book"/>
      <family val="2"/>
    </font>
    <font>
      <i/>
      <u/>
      <sz val="11"/>
      <color theme="1"/>
      <name val="Franklin Gothic Book"/>
      <family val="2"/>
    </font>
    <font>
      <b/>
      <i/>
      <sz val="11"/>
      <color theme="1"/>
      <name val="Franklin Gothic Book"/>
      <family val="2"/>
    </font>
    <font>
      <b/>
      <sz val="11"/>
      <name val="Franklin Gothic Book"/>
      <family val="2"/>
    </font>
  </fonts>
  <fills count="6">
    <fill>
      <patternFill patternType="none"/>
    </fill>
    <fill>
      <patternFill patternType="gray125"/>
    </fill>
    <fill>
      <patternFill patternType="solid">
        <fgColor theme="0" tint="-0.14999847407452621"/>
        <bgColor indexed="64"/>
      </patternFill>
    </fill>
    <fill>
      <patternFill patternType="solid">
        <fgColor rgb="FF008890"/>
        <bgColor indexed="64"/>
      </patternFill>
    </fill>
    <fill>
      <patternFill patternType="solid">
        <fgColor rgb="FFFFFFCC"/>
        <bgColor indexed="64"/>
      </patternFill>
    </fill>
    <fill>
      <patternFill patternType="solid">
        <fgColor theme="9" tint="0.59999389629810485"/>
        <bgColor indexed="64"/>
      </patternFill>
    </fill>
  </fills>
  <borders count="3">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5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39">
    <xf numFmtId="0" fontId="0" fillId="0" borderId="0" xfId="0"/>
    <xf numFmtId="0" fontId="4" fillId="0" borderId="0" xfId="0" applyFont="1"/>
    <xf numFmtId="44" fontId="4" fillId="0" borderId="0" xfId="0" applyNumberFormat="1" applyFont="1"/>
    <xf numFmtId="0" fontId="5" fillId="0" borderId="0" xfId="0" applyFont="1"/>
    <xf numFmtId="44" fontId="5" fillId="2" borderId="0" xfId="0" applyNumberFormat="1" applyFont="1" applyFill="1" applyAlignment="1">
      <alignment horizontal="center"/>
    </xf>
    <xf numFmtId="44" fontId="5" fillId="2" borderId="0" xfId="0" applyNumberFormat="1" applyFont="1" applyFill="1" applyAlignment="1">
      <alignment horizontal="center" wrapText="1"/>
    </xf>
    <xf numFmtId="0" fontId="6" fillId="3" borderId="0" xfId="0" applyFont="1" applyFill="1"/>
    <xf numFmtId="44" fontId="5" fillId="3" borderId="0" xfId="0" applyNumberFormat="1" applyFont="1" applyFill="1" applyAlignment="1">
      <alignment horizontal="center"/>
    </xf>
    <xf numFmtId="0" fontId="4" fillId="3" borderId="0" xfId="0" applyFont="1" applyFill="1"/>
    <xf numFmtId="44" fontId="5" fillId="3" borderId="0" xfId="0" applyNumberFormat="1" applyFont="1" applyFill="1" applyAlignment="1">
      <alignment horizontal="center" wrapText="1"/>
    </xf>
    <xf numFmtId="0" fontId="4" fillId="0" borderId="0" xfId="0" applyFont="1" applyAlignment="1">
      <alignment horizontal="left" indent="1"/>
    </xf>
    <xf numFmtId="0" fontId="4" fillId="0" borderId="0" xfId="0" applyFont="1" applyAlignment="1">
      <alignment horizontal="left"/>
    </xf>
    <xf numFmtId="0" fontId="7" fillId="0" borderId="0" xfId="0" applyFont="1"/>
    <xf numFmtId="165" fontId="4" fillId="0" borderId="0" xfId="0" applyNumberFormat="1" applyFont="1"/>
    <xf numFmtId="165" fontId="4" fillId="0" borderId="1" xfId="0" applyNumberFormat="1" applyFont="1" applyBorder="1"/>
    <xf numFmtId="165" fontId="4" fillId="0" borderId="1" xfId="0" applyNumberFormat="1" applyFont="1" applyBorder="1" applyAlignment="1">
      <alignment horizontal="right"/>
    </xf>
    <xf numFmtId="0" fontId="9" fillId="0" borderId="0" xfId="0" applyFont="1"/>
    <xf numFmtId="165" fontId="4" fillId="0" borderId="0" xfId="0" applyNumberFormat="1" applyFont="1" applyAlignment="1">
      <alignment horizontal="right"/>
    </xf>
    <xf numFmtId="0" fontId="4" fillId="0" borderId="0" xfId="0" applyFont="1" applyAlignment="1">
      <alignment vertical="top" wrapText="1"/>
    </xf>
    <xf numFmtId="0" fontId="4" fillId="2" borderId="0" xfId="0" applyFont="1" applyFill="1"/>
    <xf numFmtId="0" fontId="5" fillId="2" borderId="0" xfId="0" applyFont="1" applyFill="1"/>
    <xf numFmtId="165" fontId="4" fillId="2" borderId="0" xfId="0" applyNumberFormat="1" applyFont="1" applyFill="1"/>
    <xf numFmtId="164" fontId="5" fillId="5" borderId="2" xfId="1" applyNumberFormat="1" applyFont="1" applyFill="1" applyBorder="1"/>
    <xf numFmtId="165" fontId="4" fillId="3" borderId="0" xfId="0" applyNumberFormat="1" applyFont="1" applyFill="1"/>
    <xf numFmtId="0" fontId="4" fillId="3" borderId="0" xfId="0" applyFont="1" applyFill="1" applyAlignment="1">
      <alignment vertical="top" wrapText="1"/>
    </xf>
    <xf numFmtId="0" fontId="11" fillId="0" borderId="0" xfId="0" applyFont="1"/>
    <xf numFmtId="44" fontId="4" fillId="0" borderId="0" xfId="0" applyNumberFormat="1" applyFont="1" applyAlignment="1">
      <alignment vertical="top" wrapText="1"/>
    </xf>
    <xf numFmtId="0" fontId="4" fillId="2" borderId="0" xfId="0" applyFont="1" applyFill="1" applyAlignment="1">
      <alignment horizontal="left" indent="1"/>
    </xf>
    <xf numFmtId="0" fontId="4" fillId="2" borderId="0" xfId="0" applyFont="1" applyFill="1" applyAlignment="1">
      <alignment vertical="top" wrapText="1"/>
    </xf>
    <xf numFmtId="44" fontId="4" fillId="2" borderId="0" xfId="0" applyNumberFormat="1" applyFont="1" applyFill="1" applyAlignment="1">
      <alignment vertical="top" wrapText="1"/>
    </xf>
    <xf numFmtId="165" fontId="4" fillId="2" borderId="0" xfId="0" applyNumberFormat="1" applyFont="1" applyFill="1" applyAlignment="1">
      <alignment vertical="top" wrapText="1"/>
    </xf>
    <xf numFmtId="10" fontId="4" fillId="2" borderId="0" xfId="0" applyNumberFormat="1" applyFont="1" applyFill="1" applyAlignment="1">
      <alignment vertical="top" wrapText="1"/>
    </xf>
    <xf numFmtId="0" fontId="13" fillId="0" borderId="0" xfId="0" applyFont="1"/>
    <xf numFmtId="165" fontId="4" fillId="4" borderId="1" xfId="0" applyNumberFormat="1" applyFont="1" applyFill="1" applyBorder="1" applyAlignment="1" applyProtection="1">
      <alignment horizontal="right"/>
      <protection locked="0"/>
    </xf>
    <xf numFmtId="165" fontId="4" fillId="4" borderId="1" xfId="0" applyNumberFormat="1" applyFont="1" applyFill="1" applyBorder="1" applyProtection="1">
      <protection locked="0"/>
    </xf>
    <xf numFmtId="165" fontId="14" fillId="0" borderId="1" xfId="0" applyNumberFormat="1" applyFont="1" applyBorder="1"/>
    <xf numFmtId="0" fontId="10" fillId="0" borderId="0" xfId="0" applyFont="1" applyAlignment="1">
      <alignment vertical="top" wrapText="1"/>
    </xf>
    <xf numFmtId="0" fontId="5" fillId="2" borderId="0" xfId="0" applyFont="1" applyFill="1" applyAlignment="1">
      <alignment horizontal="center"/>
    </xf>
    <xf numFmtId="0" fontId="4" fillId="0" borderId="0" xfId="0" applyFont="1" applyAlignment="1">
      <alignment horizontal="left" vertical="top" wrapText="1"/>
    </xf>
  </cellXfs>
  <cellStyles count="52">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Normal" xfId="0" builtinId="0"/>
    <cellStyle name="Percent" xfId="1" builtinId="5"/>
  </cellStyles>
  <dxfs count="0"/>
  <tableStyles count="0" defaultTableStyle="TableStyleMedium9" defaultPivotStyle="PivotStyleMedium4"/>
  <colors>
    <mruColors>
      <color rgb="FF008890"/>
      <color rgb="FFFFFFCC"/>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E75AE-0EA4-4AF6-9464-55D37B328F5D}">
  <sheetPr>
    <pageSetUpPr fitToPage="1"/>
  </sheetPr>
  <dimension ref="A1:K42"/>
  <sheetViews>
    <sheetView tabSelected="1" topLeftCell="A9" zoomScaleNormal="100" zoomScalePageLayoutView="70" workbookViewId="0">
      <selection activeCell="A24" sqref="A24"/>
    </sheetView>
  </sheetViews>
  <sheetFormatPr defaultColWidth="11" defaultRowHeight="15"/>
  <cols>
    <col min="1" max="1" width="56.5" style="1" customWidth="1"/>
    <col min="2" max="2" width="27.5" style="1" customWidth="1"/>
    <col min="3" max="3" width="7.75" style="1" customWidth="1"/>
    <col min="4" max="4" width="19.25" style="2" customWidth="1"/>
    <col min="5" max="5" width="7.75" style="1" customWidth="1"/>
    <col min="6" max="6" width="19.25" style="2" customWidth="1"/>
    <col min="7" max="7" width="7.83203125" style="1" customWidth="1"/>
    <col min="8" max="8" width="19.25" style="1" customWidth="1"/>
    <col min="9" max="9" width="48.5" style="1" customWidth="1"/>
    <col min="10" max="16384" width="11" style="1"/>
  </cols>
  <sheetData>
    <row r="1" spans="1:11" ht="22.5">
      <c r="A1" s="12" t="s">
        <v>29</v>
      </c>
    </row>
    <row r="2" spans="1:11">
      <c r="A2" s="32" t="s">
        <v>21</v>
      </c>
      <c r="B2" s="13"/>
      <c r="D2" s="18"/>
      <c r="E2" s="18"/>
      <c r="F2" s="18"/>
      <c r="G2" s="18"/>
      <c r="H2" s="18"/>
      <c r="I2" s="18"/>
      <c r="J2" s="18"/>
      <c r="K2" s="18"/>
    </row>
    <row r="3" spans="1:11">
      <c r="A3" s="36" t="s">
        <v>25</v>
      </c>
      <c r="B3" s="36"/>
      <c r="C3" s="36"/>
      <c r="D3" s="36"/>
      <c r="E3" s="36"/>
      <c r="F3" s="36"/>
      <c r="G3" s="36"/>
      <c r="H3" s="36"/>
      <c r="I3" s="36"/>
    </row>
    <row r="4" spans="1:11">
      <c r="A4" s="36"/>
      <c r="B4" s="36"/>
      <c r="C4" s="36"/>
      <c r="D4" s="36"/>
      <c r="E4" s="36"/>
      <c r="F4" s="36"/>
      <c r="G4" s="36"/>
      <c r="H4" s="36"/>
      <c r="I4" s="36"/>
    </row>
    <row r="5" spans="1:11" ht="15.75" customHeight="1">
      <c r="A5" s="3"/>
      <c r="E5" s="18"/>
      <c r="F5" s="18"/>
      <c r="G5" s="18"/>
      <c r="H5" s="18"/>
      <c r="I5" s="18"/>
      <c r="J5" s="18"/>
      <c r="K5" s="18"/>
    </row>
    <row r="6" spans="1:11" ht="15.75" customHeight="1">
      <c r="A6" s="20" t="s">
        <v>36</v>
      </c>
      <c r="B6" s="19"/>
      <c r="C6" s="19"/>
      <c r="D6" s="28"/>
      <c r="E6" s="28"/>
      <c r="F6" s="28"/>
      <c r="G6" s="28"/>
      <c r="H6" s="28"/>
      <c r="I6" s="18"/>
      <c r="J6" s="18"/>
      <c r="K6" s="18"/>
    </row>
    <row r="7" spans="1:11" ht="15.75" customHeight="1">
      <c r="A7" s="19" t="s">
        <v>19</v>
      </c>
      <c r="B7" s="19"/>
      <c r="C7" s="19"/>
      <c r="D7" s="19" t="s">
        <v>31</v>
      </c>
      <c r="E7" s="28"/>
      <c r="F7" s="28"/>
      <c r="G7" s="28"/>
      <c r="H7" s="21">
        <v>8000</v>
      </c>
      <c r="I7" s="18"/>
      <c r="J7" s="18"/>
      <c r="K7" s="18"/>
    </row>
    <row r="8" spans="1:11">
      <c r="A8" s="27" t="s">
        <v>0</v>
      </c>
      <c r="B8" s="21">
        <v>24500</v>
      </c>
      <c r="C8" s="19"/>
      <c r="D8" s="27" t="s">
        <v>20</v>
      </c>
      <c r="E8" s="28"/>
      <c r="F8" s="28"/>
      <c r="G8" s="28"/>
      <c r="H8" s="21">
        <f>B8+H7</f>
        <v>32500</v>
      </c>
      <c r="I8" s="18"/>
      <c r="J8" s="18"/>
      <c r="K8" s="18"/>
    </row>
    <row r="9" spans="1:11">
      <c r="A9" s="27" t="s">
        <v>22</v>
      </c>
      <c r="B9" s="21">
        <v>72000</v>
      </c>
      <c r="C9" s="19"/>
      <c r="D9" s="27" t="s">
        <v>22</v>
      </c>
      <c r="E9" s="28"/>
      <c r="F9" s="28"/>
      <c r="G9" s="28"/>
      <c r="H9" s="21">
        <f>B9+H7</f>
        <v>80000</v>
      </c>
      <c r="I9" s="26"/>
      <c r="J9" s="18"/>
      <c r="K9" s="18"/>
    </row>
    <row r="10" spans="1:11">
      <c r="A10" s="27"/>
      <c r="B10" s="21"/>
      <c r="C10" s="19"/>
      <c r="D10" s="27"/>
      <c r="E10" s="28"/>
      <c r="F10" s="28"/>
      <c r="G10" s="28"/>
      <c r="H10" s="30"/>
      <c r="I10" s="26"/>
      <c r="J10" s="18"/>
      <c r="K10" s="18"/>
    </row>
    <row r="11" spans="1:11">
      <c r="A11" s="27"/>
      <c r="B11" s="21"/>
      <c r="C11" s="19"/>
      <c r="D11" s="19" t="s">
        <v>32</v>
      </c>
      <c r="E11" s="28"/>
      <c r="F11" s="28"/>
      <c r="G11" s="28"/>
      <c r="H11" s="21">
        <f>7500*1.5</f>
        <v>11250</v>
      </c>
      <c r="I11" s="26"/>
      <c r="J11" s="18"/>
      <c r="K11" s="18"/>
    </row>
    <row r="12" spans="1:11">
      <c r="A12" s="27"/>
      <c r="B12" s="21"/>
      <c r="C12" s="19"/>
      <c r="D12" s="27" t="s">
        <v>20</v>
      </c>
      <c r="E12" s="28"/>
      <c r="F12" s="28"/>
      <c r="G12" s="28"/>
      <c r="H12" s="21">
        <f>H11+B8</f>
        <v>35750</v>
      </c>
      <c r="I12" s="26"/>
      <c r="J12" s="18"/>
      <c r="K12" s="18"/>
    </row>
    <row r="13" spans="1:11">
      <c r="A13" s="27"/>
      <c r="B13" s="21"/>
      <c r="C13" s="19"/>
      <c r="D13" s="27" t="s">
        <v>22</v>
      </c>
      <c r="E13" s="28"/>
      <c r="F13" s="28"/>
      <c r="G13" s="28"/>
      <c r="H13" s="21">
        <f>B9+H11</f>
        <v>83250</v>
      </c>
      <c r="I13" s="26"/>
      <c r="J13" s="18"/>
      <c r="K13" s="18"/>
    </row>
    <row r="14" spans="1:11">
      <c r="A14" s="19"/>
      <c r="B14" s="29"/>
      <c r="C14" s="19"/>
      <c r="D14" s="28"/>
      <c r="E14" s="28"/>
      <c r="F14" s="28"/>
      <c r="G14" s="28"/>
      <c r="H14" s="28"/>
      <c r="I14" s="26"/>
      <c r="J14" s="18"/>
      <c r="K14" s="18"/>
    </row>
    <row r="15" spans="1:11">
      <c r="A15" s="19" t="s">
        <v>18</v>
      </c>
      <c r="B15" s="21">
        <v>360000</v>
      </c>
      <c r="C15" s="19"/>
      <c r="D15" s="29" t="s">
        <v>30</v>
      </c>
      <c r="E15" s="28"/>
      <c r="F15" s="28"/>
      <c r="G15" s="28"/>
      <c r="H15" s="31">
        <v>0.05</v>
      </c>
      <c r="I15" s="26"/>
      <c r="J15" s="18"/>
      <c r="K15" s="18"/>
    </row>
    <row r="16" spans="1:11" ht="15" customHeight="1">
      <c r="A16" s="38" t="s">
        <v>34</v>
      </c>
      <c r="B16" s="38"/>
      <c r="C16" s="38"/>
      <c r="D16" s="38"/>
      <c r="E16" s="38"/>
      <c r="F16" s="38"/>
      <c r="G16" s="38"/>
      <c r="H16" s="38"/>
      <c r="I16" s="38"/>
      <c r="J16" s="18"/>
      <c r="K16" s="18"/>
    </row>
    <row r="17" spans="1:11" ht="15" customHeight="1">
      <c r="A17" s="38" t="s">
        <v>33</v>
      </c>
      <c r="B17" s="38"/>
      <c r="C17" s="38"/>
      <c r="D17" s="38"/>
      <c r="E17" s="38"/>
      <c r="F17" s="38"/>
      <c r="G17" s="38"/>
      <c r="H17" s="38"/>
      <c r="I17" s="38"/>
      <c r="J17" s="18"/>
      <c r="K17" s="18"/>
    </row>
    <row r="18" spans="1:11">
      <c r="B18" s="13"/>
      <c r="D18" s="18"/>
      <c r="E18" s="18"/>
      <c r="F18" s="18"/>
      <c r="G18" s="18"/>
      <c r="H18" s="18"/>
      <c r="I18" s="18"/>
      <c r="J18" s="18"/>
      <c r="K18" s="18"/>
    </row>
    <row r="19" spans="1:11">
      <c r="A19" s="8"/>
      <c r="B19" s="23"/>
      <c r="C19" s="8"/>
      <c r="D19" s="24"/>
      <c r="E19" s="24"/>
      <c r="F19" s="24"/>
      <c r="G19" s="24"/>
      <c r="H19" s="24"/>
      <c r="I19" s="24"/>
      <c r="J19" s="18"/>
      <c r="K19" s="18"/>
    </row>
    <row r="20" spans="1:11">
      <c r="A20" s="3" t="s">
        <v>12</v>
      </c>
      <c r="B20" s="13"/>
    </row>
    <row r="21" spans="1:11">
      <c r="A21" s="10" t="s">
        <v>4</v>
      </c>
      <c r="B21" s="33"/>
      <c r="D21" s="1" t="s">
        <v>11</v>
      </c>
      <c r="H21" s="35">
        <f>MIN(MIN((B33+D33),(H15*B23)),H15*B15)</f>
        <v>0</v>
      </c>
      <c r="I21" s="16"/>
      <c r="J21" s="13"/>
    </row>
    <row r="22" spans="1:11">
      <c r="A22" s="10" t="s">
        <v>35</v>
      </c>
      <c r="B22" s="34"/>
      <c r="D22" s="1" t="s">
        <v>8</v>
      </c>
      <c r="H22" s="33"/>
      <c r="I22" s="16"/>
      <c r="J22" s="13"/>
    </row>
    <row r="23" spans="1:11">
      <c r="A23" s="10" t="s">
        <v>5</v>
      </c>
      <c r="B23" s="34"/>
      <c r="D23" s="11" t="s">
        <v>9</v>
      </c>
      <c r="H23" s="33"/>
      <c r="I23" s="2"/>
    </row>
    <row r="24" spans="1:11">
      <c r="A24" s="10" t="s">
        <v>6</v>
      </c>
      <c r="B24" s="33"/>
      <c r="D24" s="11" t="s">
        <v>10</v>
      </c>
      <c r="H24" s="14">
        <f>H22-H23</f>
        <v>0</v>
      </c>
    </row>
    <row r="25" spans="1:11">
      <c r="A25" s="10" t="s">
        <v>7</v>
      </c>
      <c r="B25" s="15">
        <f>B23-B24</f>
        <v>0</v>
      </c>
    </row>
    <row r="26" spans="1:11">
      <c r="A26" s="10"/>
      <c r="B26" s="17"/>
      <c r="D26" s="11"/>
      <c r="H26" s="13"/>
    </row>
    <row r="27" spans="1:11">
      <c r="A27" s="25" t="s">
        <v>24</v>
      </c>
    </row>
    <row r="28" spans="1:11">
      <c r="A28" s="25" t="s">
        <v>23</v>
      </c>
    </row>
    <row r="30" spans="1:11">
      <c r="A30" s="6"/>
      <c r="B30" s="7"/>
      <c r="C30" s="8"/>
      <c r="D30" s="9"/>
      <c r="E30" s="8"/>
      <c r="F30" s="9"/>
      <c r="G30" s="8"/>
      <c r="H30" s="8"/>
      <c r="I30" s="8"/>
    </row>
    <row r="31" spans="1:11">
      <c r="B31" s="4" t="s">
        <v>2</v>
      </c>
      <c r="D31" s="5" t="s">
        <v>3</v>
      </c>
      <c r="F31" s="5" t="s">
        <v>1</v>
      </c>
      <c r="H31" s="37" t="s">
        <v>17</v>
      </c>
      <c r="I31" s="37"/>
    </row>
    <row r="32" spans="1:11" ht="16">
      <c r="B32" s="2"/>
      <c r="K32"/>
    </row>
    <row r="33" spans="1:11" ht="16">
      <c r="A33" s="3" t="s">
        <v>13</v>
      </c>
      <c r="B33" s="34"/>
      <c r="D33" s="34"/>
      <c r="F33" s="34"/>
      <c r="H33" s="16" t="str" cm="1">
        <f t="array" ref="H33">_xlfn.IFNA(IF((B33+D33)&gt;_xlfn.IFS(B21="No",B8,B21="Yes, I am/will be age 50+", H8,B21="Yes, I am/will be age 60 to 63",H12), "*Warning! Combined desired Pre-Tax and Roth contributions exceed annual limit.*", ""),"")</f>
        <v/>
      </c>
      <c r="K33"/>
    </row>
    <row r="34" spans="1:11" ht="16">
      <c r="B34" s="2"/>
      <c r="H34" s="16" t="str">
        <f>IF(AND(B21="Yes, I am/will be age 60 to 63",(Calculator!B33+Calculator!D33+Calculator!F33+Calculator!H21)&gt;Calculator!H13),"*Warning! Desired Post-Tax contribution exceeds annual limit.*",IF(AND(Calculator!B21="Yes, I am/will be age 50+",(Calculator!B33+Calculator!D33+Calculator!F33+Calculator!H21)&gt;Calculator!H9),"*Warning! Desired Post-Tax contribution exceeds annual limit.*",IF(AND(Calculator!B21="No",(Calculator!B33+Calculator!D33+Calculator!F33+Calculator!H21)&gt;Calculator!B9),"*Warning! Desired Post-Tax contribution exceeds annual limit.*","")))</f>
        <v/>
      </c>
      <c r="K34"/>
    </row>
    <row r="35" spans="1:11">
      <c r="A35" s="3" t="s">
        <v>15</v>
      </c>
      <c r="B35" s="34">
        <v>0</v>
      </c>
      <c r="D35" s="34"/>
      <c r="F35" s="34"/>
      <c r="G35" s="16"/>
      <c r="H35" s="16" t="str">
        <f>_xlfn.IFNA((IF(AND(B21=Sheet1!A2,Calculator!B33&gt;Calculator!B8,B22&gt;150000),"*Warning! Pre-tax limit is $24,500. Catch-up contributions may be made only as Roth*",IF(AND(Calculator!B21=Sheet1!A3,Calculator!B33&gt;Calculator!B8,B22&gt;150000),"*Warning! Pre-tax limit is $24,500. Catch-up contributions may be made only as Roth*",""))),"")</f>
        <v/>
      </c>
    </row>
    <row r="36" spans="1:11">
      <c r="H36" s="13"/>
    </row>
    <row r="37" spans="1:11">
      <c r="A37" s="3" t="s">
        <v>16</v>
      </c>
      <c r="B37" s="14">
        <f>B33-B35</f>
        <v>0</v>
      </c>
      <c r="C37" s="13"/>
      <c r="D37" s="14">
        <f>D33-D35</f>
        <v>0</v>
      </c>
      <c r="E37" s="13"/>
      <c r="F37" s="14">
        <f>F33-F35</f>
        <v>0</v>
      </c>
      <c r="H37" s="13"/>
    </row>
    <row r="38" spans="1:11" ht="15.5" thickBot="1">
      <c r="B38" s="2"/>
    </row>
    <row r="39" spans="1:11" ht="15.5" thickBot="1">
      <c r="A39" s="3" t="s">
        <v>14</v>
      </c>
      <c r="B39" s="22" t="e">
        <f>B37/B25</f>
        <v>#DIV/0!</v>
      </c>
      <c r="D39" s="22" t="e">
        <f>D37/B25</f>
        <v>#DIV/0!</v>
      </c>
      <c r="F39" s="22" t="e">
        <f>F37/H24</f>
        <v>#DIV/0!</v>
      </c>
    </row>
    <row r="40" spans="1:11">
      <c r="C40" s="2"/>
      <c r="D40" s="1"/>
      <c r="E40" s="2"/>
      <c r="F40" s="1"/>
      <c r="G40" s="2"/>
    </row>
    <row r="41" spans="1:11">
      <c r="B41" s="2"/>
    </row>
    <row r="42" spans="1:11">
      <c r="C42" s="2"/>
      <c r="D42" s="1"/>
      <c r="E42" s="2"/>
      <c r="F42" s="1"/>
      <c r="G42" s="2"/>
    </row>
  </sheetData>
  <sheetProtection algorithmName="SHA-512" hashValue="X21f8A+AcS2W9N1qpgGISGKMGEojBeSaY35+j7PfjWUh+I6If/18UkDcG03tyVySIhBYlERdhcRezZgVtVywlw==" saltValue="iOC1XW6lpeJrddcJ5PcOVw==" spinCount="100000" sheet="1" objects="1" scenarios="1"/>
  <mergeCells count="4">
    <mergeCell ref="A3:I4"/>
    <mergeCell ref="H31:I31"/>
    <mergeCell ref="A17:I17"/>
    <mergeCell ref="A16:I16"/>
  </mergeCells>
  <printOptions horizontalCentered="1"/>
  <pageMargins left="0.5" right="0.5" top="0.75" bottom="0.75" header="0.5" footer="0.5"/>
  <pageSetup scale="60"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1652B2B9-04B1-4A66-9120-0BDC88B541FC}">
          <x14:formula1>
            <xm:f>Sheet1!$A$1:$A$3</xm:f>
          </x14:formula1>
          <xm:sqref>B21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D590-1F27-4F56-8733-99E1FF1819CB}">
  <dimension ref="A1:A3"/>
  <sheetViews>
    <sheetView workbookViewId="0">
      <selection activeCell="B12" sqref="B12"/>
    </sheetView>
  </sheetViews>
  <sheetFormatPr defaultRowHeight="15.5"/>
  <sheetData>
    <row r="1" spans="1:1">
      <c r="A1" t="s">
        <v>26</v>
      </c>
    </row>
    <row r="2" spans="1:1">
      <c r="A2" t="s">
        <v>28</v>
      </c>
    </row>
    <row r="3" spans="1:1">
      <c r="A3" t="s">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4F4B210F8B1B44B8C75B51FC6EA3D3" ma:contentTypeVersion="18" ma:contentTypeDescription="Create a new document." ma:contentTypeScope="" ma:versionID="ce415493e5ba975f5f4efdabc1f61a04">
  <xsd:schema xmlns:xsd="http://www.w3.org/2001/XMLSchema" xmlns:xs="http://www.w3.org/2001/XMLSchema" xmlns:p="http://schemas.microsoft.com/office/2006/metadata/properties" xmlns:ns2="1ad7fe7a-0332-49ba-8d10-129047bb5b34" xmlns:ns3="6b853c39-0af0-4561-b9d3-ad026d477966" targetNamespace="http://schemas.microsoft.com/office/2006/metadata/properties" ma:root="true" ma:fieldsID="de0e6f962a22e11ac537228ceaf5e5bf" ns2:_="" ns3:_="">
    <xsd:import namespace="1ad7fe7a-0332-49ba-8d10-129047bb5b34"/>
    <xsd:import namespace="6b853c39-0af0-4561-b9d3-ad026d47796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d7fe7a-0332-49ba-8d10-129047bb5b3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664979b-79aa-42fd-96d2-7cc0c88e39cf}" ma:internalName="TaxCatchAll" ma:showField="CatchAllData" ma:web="1ad7fe7a-0332-49ba-8d10-129047bb5b3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b853c39-0af0-4561-b9d3-ad026d47796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3adbe89-6e4f-4ddd-92a5-8eff4b9647a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ad7fe7a-0332-49ba-8d10-129047bb5b34" xsi:nil="true"/>
    <lcf76f155ced4ddcb4097134ff3c332f xmlns="6b853c39-0af0-4561-b9d3-ad026d47796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C63474-425C-4273-91E2-0AFE574C6DAD}">
  <ds:schemaRefs>
    <ds:schemaRef ds:uri="http://schemas.microsoft.com/sharepoint/v3/contenttype/forms"/>
  </ds:schemaRefs>
</ds:datastoreItem>
</file>

<file path=customXml/itemProps2.xml><?xml version="1.0" encoding="utf-8"?>
<ds:datastoreItem xmlns:ds="http://schemas.openxmlformats.org/officeDocument/2006/customXml" ds:itemID="{9DC361CF-94CA-44D6-A1FC-A89BC5A97D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d7fe7a-0332-49ba-8d10-129047bb5b34"/>
    <ds:schemaRef ds:uri="6b853c39-0af0-4561-b9d3-ad026d4779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F5A4C8-AB72-46B0-90BF-6D013A635B01}">
  <ds:schemaRefs>
    <ds:schemaRef ds:uri="http://schemas.microsoft.com/office/2006/metadata/properties"/>
    <ds:schemaRef ds:uri="http://schemas.microsoft.com/office/infopath/2007/PartnerControls"/>
    <ds:schemaRef ds:uri="1ad7fe7a-0332-49ba-8d10-129047bb5b34"/>
    <ds:schemaRef ds:uri="6b853c39-0af0-4561-b9d3-ad026d4779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Sheet1</vt:lpstr>
      <vt:lpstr>Calculator!Print_Area</vt:lpstr>
    </vt:vector>
  </TitlesOfParts>
  <Company>Kaufmann and Goble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 Jackman</dc:creator>
  <cp:lastModifiedBy>Urara Osako</cp:lastModifiedBy>
  <cp:lastPrinted>2020-12-13T23:30:24Z</cp:lastPrinted>
  <dcterms:created xsi:type="dcterms:W3CDTF">2019-02-11T18:14:53Z</dcterms:created>
  <dcterms:modified xsi:type="dcterms:W3CDTF">2025-12-09T21:39:08Z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0x010100134F4B210F8B1B44B8C75B51FC6EA3D3</vt:lpwstr>
  </property>
  <property fmtid="{D5CDD505-2E9C-101B-9397-08002B2CF9AE}" pid="3" name="MediaServiceImageTags">
    <vt:lpwstr/>
  </property>
</Properties>
</file>